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730" windowHeight="11505"/>
  </bookViews>
  <sheets>
    <sheet name="Лист1" sheetId="1" r:id="rId1"/>
  </sheets>
  <calcPr calcId="19102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/>
  <c r="G46" s="1"/>
  <c r="E6" s="1"/>
  <c r="F45"/>
  <c r="E45"/>
  <c r="C44"/>
  <c r="D44" s="1"/>
  <c r="G38"/>
  <c r="D38"/>
  <c r="F38" s="1"/>
  <c r="G37"/>
  <c r="F37"/>
  <c r="E37"/>
  <c r="C36"/>
  <c r="D36" s="1"/>
  <c r="D35"/>
  <c r="G35" s="1"/>
  <c r="D34"/>
  <c r="G34" s="1"/>
  <c r="D33"/>
  <c r="G33" s="1"/>
  <c r="D32"/>
  <c r="G32" s="1"/>
  <c r="D31"/>
  <c r="G31" s="1"/>
  <c r="C31"/>
  <c r="C30"/>
  <c r="D30" s="1"/>
  <c r="G29"/>
  <c r="F29"/>
  <c r="D29"/>
  <c r="E29" s="1"/>
  <c r="C28"/>
  <c r="D28" s="1"/>
  <c r="D27"/>
  <c r="G27" s="1"/>
  <c r="D26"/>
  <c r="G26" s="1"/>
  <c r="D25"/>
  <c r="G25" s="1"/>
  <c r="D24"/>
  <c r="G24" s="1"/>
  <c r="D23"/>
  <c r="G23" s="1"/>
  <c r="D22"/>
  <c r="G22" s="1"/>
  <c r="D21"/>
  <c r="G21" s="1"/>
  <c r="D20"/>
  <c r="G20" s="1"/>
  <c r="D19"/>
  <c r="G19" s="1"/>
  <c r="D18"/>
  <c r="G18" s="1"/>
  <c r="D17"/>
  <c r="G17" s="1"/>
  <c r="D16"/>
  <c r="G16" s="1"/>
  <c r="D15"/>
  <c r="G15" s="1"/>
  <c r="C13"/>
  <c r="C14" s="1"/>
  <c r="C7"/>
  <c r="G6"/>
  <c r="F6"/>
  <c r="D6"/>
  <c r="C6"/>
  <c r="D14" l="1"/>
  <c r="C12"/>
  <c r="D12" s="1"/>
  <c r="F30"/>
  <c r="E30"/>
  <c r="G30"/>
  <c r="E16"/>
  <c r="E18"/>
  <c r="E20"/>
  <c r="E22"/>
  <c r="E24"/>
  <c r="E26"/>
  <c r="E31"/>
  <c r="E33"/>
  <c r="E35"/>
  <c r="C39"/>
  <c r="D39" s="1"/>
  <c r="F15"/>
  <c r="F16"/>
  <c r="F17"/>
  <c r="F18"/>
  <c r="F19"/>
  <c r="F20"/>
  <c r="F21"/>
  <c r="F22"/>
  <c r="F23"/>
  <c r="F24"/>
  <c r="F25"/>
  <c r="F26"/>
  <c r="F27"/>
  <c r="F31"/>
  <c r="F32"/>
  <c r="F33"/>
  <c r="F34"/>
  <c r="F35"/>
  <c r="E38"/>
  <c r="E15"/>
  <c r="E17"/>
  <c r="E19"/>
  <c r="E21"/>
  <c r="E23"/>
  <c r="E25"/>
  <c r="E27"/>
  <c r="E32"/>
  <c r="E34"/>
  <c r="D13"/>
  <c r="F13" l="1"/>
  <c r="G13"/>
  <c r="E13"/>
  <c r="E39"/>
  <c r="F39"/>
  <c r="G39"/>
  <c r="G14"/>
  <c r="F14"/>
  <c r="E14"/>
</calcChain>
</file>

<file path=xl/sharedStrings.xml><?xml version="1.0" encoding="utf-8"?>
<sst xmlns="http://schemas.openxmlformats.org/spreadsheetml/2006/main" count="84" uniqueCount="79">
  <si>
    <t>Доходная часть</t>
  </si>
  <si>
    <t>№ п.п.</t>
  </si>
  <si>
    <t>Наименование планируемых статей поступления денежных средств в бюджет ТСЖ "Пирамида"</t>
  </si>
  <si>
    <t>2023 год
План доходов , руб.</t>
  </si>
  <si>
    <t>Планируемые ежемесячные поступления</t>
  </si>
  <si>
    <t>Паркинг</t>
  </si>
  <si>
    <t>Квартиры</t>
  </si>
  <si>
    <t>Офисы</t>
  </si>
  <si>
    <t>Обязательные платежи за содержание и текущий ремонт</t>
  </si>
  <si>
    <t>Поступления от переданного в аренду общего имущества ТСЖ</t>
  </si>
  <si>
    <t xml:space="preserve"> </t>
  </si>
  <si>
    <t>Расходная часть</t>
  </si>
  <si>
    <t>Наименование работ/услуг по содержанию, фондов резервов</t>
  </si>
  <si>
    <t>2023 год
План затрат , руб.</t>
  </si>
  <si>
    <t>Расчет обязательных ежемесячных платежей и взносов, руб.</t>
  </si>
  <si>
    <t>1. Эксплуатация, ремонт содержание и техническое обслуживание многоквартирного дома</t>
  </si>
  <si>
    <t>1.1.</t>
  </si>
  <si>
    <t>ФОТ обслуживающего персонала</t>
  </si>
  <si>
    <t>1.2.</t>
  </si>
  <si>
    <t>Отчисления с ФОТ и вознаграждения 30,2%</t>
  </si>
  <si>
    <t>1.3.</t>
  </si>
  <si>
    <t>Обучение, спецодежда</t>
  </si>
  <si>
    <t>1.4.</t>
  </si>
  <si>
    <t>Обслуживание лифтов с ежегодным освидетельствованием, страхованием и выполнением работ по замене и приобретении вышедшего из строя лифтового оборудования</t>
  </si>
  <si>
    <t>1.5.</t>
  </si>
  <si>
    <t>Техническое обслуживание систем отопления,  водоснабжения (ГВС, ХВС),  канализации, дренажной системы, вентиляции</t>
  </si>
  <si>
    <t>1.6.</t>
  </si>
  <si>
    <t>Техническое обслуживание системы электроснабжения</t>
  </si>
  <si>
    <t>1.7.</t>
  </si>
  <si>
    <t xml:space="preserve"> Видеонаблюдение</t>
  </si>
  <si>
    <t>1.8.</t>
  </si>
  <si>
    <t>Техническое обслуживание системы ППА и ДУ, системы пожаротушения (закупка, заправка огнетушителей)</t>
  </si>
  <si>
    <t>1.9.</t>
  </si>
  <si>
    <t>Техническое обслуживание ИТП</t>
  </si>
  <si>
    <t>1.10.</t>
  </si>
  <si>
    <t>Работы по техническому обслуживанию домофона</t>
  </si>
  <si>
    <t>1.11.</t>
  </si>
  <si>
    <t>Санитарное содержание МОП, мойка окон, моющие средства</t>
  </si>
  <si>
    <t>1.12.</t>
  </si>
  <si>
    <t>Текущий ремонт общего имущества</t>
  </si>
  <si>
    <t>1.13.</t>
  </si>
  <si>
    <t xml:space="preserve">СКУД (ворота, шлагубаум, поддержка оперативной задачи ПО) </t>
  </si>
  <si>
    <t>1.14.</t>
  </si>
  <si>
    <t>Благоустройство дворовой территории</t>
  </si>
  <si>
    <t>1.15.</t>
  </si>
  <si>
    <t>Фонд вознаграждения сотрудников ТСЖ - обслуживающего персонала</t>
  </si>
  <si>
    <t>2. Административные расходы</t>
  </si>
  <si>
    <t>2.1.</t>
  </si>
  <si>
    <t>ФОТ административно-управляющего персонала</t>
  </si>
  <si>
    <t>2.2.</t>
  </si>
  <si>
    <t xml:space="preserve">Отчисления с ФОТ 30,2% </t>
  </si>
  <si>
    <t>2.3.</t>
  </si>
  <si>
    <t>Вознаграждение председателя правления ТСЖ</t>
  </si>
  <si>
    <t>2.4.</t>
  </si>
  <si>
    <t>Расходы на услуги банка</t>
  </si>
  <si>
    <t>2.5.</t>
  </si>
  <si>
    <t>Программное обеспечение(Рарус, хостинг, заполнение сайтов)</t>
  </si>
  <si>
    <t>2.6.</t>
  </si>
  <si>
    <t>Расходы на содержание офиса (канцтовары, картриджи и прочие расходы)</t>
  </si>
  <si>
    <t>2.7.</t>
  </si>
  <si>
    <t xml:space="preserve">Фонд вознаграждения сотрудников ТСЖ </t>
  </si>
  <si>
    <t>3. Потребление ресурсов на общедомовые нужды</t>
  </si>
  <si>
    <t>3.1.</t>
  </si>
  <si>
    <t>Электроснабжение ОДН</t>
  </si>
  <si>
    <t>3.2.</t>
  </si>
  <si>
    <t>Водоснабжение на ОДН</t>
  </si>
  <si>
    <t>Плановые затраты на управление, техническое обслуживание и содержание общего имущества дома</t>
  </si>
  <si>
    <t>Гаражи, м2</t>
  </si>
  <si>
    <t>Жилые помещения, м2</t>
  </si>
  <si>
    <t>Нежилые помещения, м2</t>
  </si>
  <si>
    <t>Фонды, взносы</t>
  </si>
  <si>
    <t>Резервный фонд, м2</t>
  </si>
  <si>
    <t>Охрана - служба сохранности общедомового имущества (сумма договора не изменяется), м2</t>
  </si>
  <si>
    <t>ИТОГО Совокупный тариф (57,54+3,00+10,65)</t>
  </si>
  <si>
    <t>СМЕТА ДОХОДОВ И РАСХОДОВ ТСЖ "Пирамида" на 2023 год</t>
  </si>
  <si>
    <t>Утверждено</t>
  </si>
  <si>
    <t>общим собранием</t>
  </si>
  <si>
    <t>Протокол  от «___» __________ 2023г.</t>
  </si>
  <si>
    <t xml:space="preserve">                                                    Верно:  ______________     м.п.</t>
  </si>
</sst>
</file>

<file path=xl/styles.xml><?xml version="1.0" encoding="utf-8"?>
<styleSheet xmlns="http://schemas.openxmlformats.org/spreadsheetml/2006/main">
  <numFmts count="5">
    <numFmt numFmtId="164" formatCode="_-* #,##0.00\ _₽_-;\-* #,##0.00\ _₽_-;_-* &quot;-&quot;??\ _₽_-;_-@_-"/>
    <numFmt numFmtId="165" formatCode="#,##0_р_."/>
    <numFmt numFmtId="166" formatCode="_-* #,##0.00_р_._-;\-* #,##0.00_р_._-;_-* &quot;-&quot;??_р_._-;_-@_-"/>
    <numFmt numFmtId="167" formatCode="#,##0.0_р_."/>
    <numFmt numFmtId="168" formatCode="#,##0.00_р_.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b/>
      <sz val="18"/>
      <name val="Times New Roman"/>
    </font>
    <font>
      <sz val="12"/>
      <name val="Calibri"/>
    </font>
    <font>
      <sz val="10"/>
      <name val="Times New Roman"/>
    </font>
    <font>
      <b/>
      <sz val="10"/>
      <name val="Times New Roman"/>
    </font>
    <font>
      <b/>
      <sz val="22"/>
      <name val="Times New Roman"/>
    </font>
    <font>
      <b/>
      <sz val="20"/>
      <name val="Times New Roman"/>
      <family val="1"/>
      <charset val="204"/>
    </font>
    <font>
      <sz val="22"/>
      <name val="Times New Roman"/>
    </font>
    <font>
      <sz val="20"/>
      <name val="Times New Roman"/>
    </font>
    <font>
      <b/>
      <sz val="12"/>
      <name val="Times New Roman"/>
    </font>
    <font>
      <b/>
      <sz val="20"/>
      <name val="Times New Roman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i/>
      <sz val="22"/>
      <name val="Times New Roman"/>
    </font>
    <font>
      <b/>
      <i/>
      <sz val="20"/>
      <name val="Times New Roman"/>
    </font>
    <font>
      <b/>
      <i/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sz val="16"/>
      <name val="Arial Blac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Protection="0"/>
    <xf numFmtId="0" fontId="2" fillId="0" borderId="0"/>
  </cellStyleXfs>
  <cellXfs count="111">
    <xf numFmtId="0" fontId="0" fillId="0" borderId="0" xfId="0"/>
    <xf numFmtId="0" fontId="3" fillId="0" borderId="1" xfId="2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65" fontId="5" fillId="0" borderId="4" xfId="2" applyNumberFormat="1" applyFont="1" applyBorder="1"/>
    <xf numFmtId="0" fontId="6" fillId="0" borderId="0" xfId="2" applyFont="1" applyAlignment="1">
      <alignment horizontal="center" wrapText="1"/>
    </xf>
    <xf numFmtId="0" fontId="4" fillId="0" borderId="6" xfId="0" applyFont="1" applyBorder="1" applyAlignment="1">
      <alignment wrapText="1"/>
    </xf>
    <xf numFmtId="2" fontId="8" fillId="0" borderId="14" xfId="0" applyNumberFormat="1" applyFont="1" applyBorder="1" applyAlignment="1">
      <alignment horizontal="center"/>
    </xf>
    <xf numFmtId="166" fontId="8" fillId="0" borderId="14" xfId="3" applyNumberFormat="1" applyFont="1" applyBorder="1" applyAlignment="1">
      <alignment horizontal="center"/>
    </xf>
    <xf numFmtId="166" fontId="8" fillId="0" borderId="15" xfId="3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4" fontId="10" fillId="0" borderId="14" xfId="3" applyNumberFormat="1" applyFont="1" applyBorder="1" applyAlignment="1">
      <alignment horizontal="center" vertical="center"/>
    </xf>
    <xf numFmtId="4" fontId="10" fillId="0" borderId="15" xfId="3" applyNumberFormat="1" applyFont="1" applyBorder="1" applyAlignment="1">
      <alignment horizontal="center" vertical="center"/>
    </xf>
    <xf numFmtId="165" fontId="5" fillId="0" borderId="19" xfId="2" applyNumberFormat="1" applyFont="1" applyBorder="1"/>
    <xf numFmtId="0" fontId="11" fillId="0" borderId="0" xfId="2" applyFont="1" applyBorder="1" applyAlignment="1">
      <alignment horizontal="center" vertical="center" wrapText="1"/>
    </xf>
    <xf numFmtId="0" fontId="11" fillId="0" borderId="20" xfId="2" applyFont="1" applyBorder="1" applyAlignment="1">
      <alignment horizontal="center" vertical="center" wrapText="1"/>
    </xf>
    <xf numFmtId="166" fontId="12" fillId="0" borderId="15" xfId="3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165" fontId="9" fillId="0" borderId="18" xfId="2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168" fontId="10" fillId="0" borderId="14" xfId="3" applyNumberFormat="1" applyFont="1" applyBorder="1" applyAlignment="1">
      <alignment horizontal="center" vertical="center"/>
    </xf>
    <xf numFmtId="168" fontId="10" fillId="0" borderId="15" xfId="3" applyNumberFormat="1" applyFont="1" applyBorder="1" applyAlignment="1">
      <alignment horizontal="center" vertical="center"/>
    </xf>
    <xf numFmtId="0" fontId="9" fillId="0" borderId="14" xfId="2" applyFont="1" applyBorder="1" applyAlignment="1">
      <alignment horizontal="left" vertical="center" wrapText="1"/>
    </xf>
    <xf numFmtId="4" fontId="12" fillId="0" borderId="13" xfId="0" applyNumberFormat="1" applyFont="1" applyBorder="1" applyAlignment="1">
      <alignment horizontal="center" vertical="center"/>
    </xf>
    <xf numFmtId="168" fontId="12" fillId="0" borderId="4" xfId="0" applyNumberFormat="1" applyFont="1" applyBorder="1" applyAlignment="1">
      <alignment horizontal="center" vertical="center"/>
    </xf>
    <xf numFmtId="168" fontId="12" fillId="0" borderId="0" xfId="0" applyNumberFormat="1" applyFont="1" applyBorder="1" applyAlignment="1">
      <alignment horizontal="center" vertical="center"/>
    </xf>
    <xf numFmtId="168" fontId="12" fillId="0" borderId="20" xfId="0" applyNumberFormat="1" applyFont="1" applyBorder="1" applyAlignment="1">
      <alignment horizontal="center" vertical="center"/>
    </xf>
    <xf numFmtId="0" fontId="13" fillId="0" borderId="14" xfId="2" applyFont="1" applyBorder="1" applyAlignment="1">
      <alignment horizontal="left" vertical="center" wrapText="1"/>
    </xf>
    <xf numFmtId="168" fontId="12" fillId="0" borderId="0" xfId="0" applyNumberFormat="1" applyFont="1" applyBorder="1" applyAlignment="1">
      <alignment horizontal="center"/>
    </xf>
    <xf numFmtId="168" fontId="12" fillId="0" borderId="20" xfId="0" applyNumberFormat="1" applyFont="1" applyBorder="1" applyAlignment="1">
      <alignment horizontal="center"/>
    </xf>
    <xf numFmtId="0" fontId="9" fillId="0" borderId="14" xfId="2" quotePrefix="1" applyFont="1" applyBorder="1" applyAlignment="1">
      <alignment vertical="center" wrapText="1"/>
    </xf>
    <xf numFmtId="4" fontId="10" fillId="0" borderId="14" xfId="3" applyNumberFormat="1" applyFont="1" applyBorder="1" applyAlignment="1">
      <alignment horizontal="center"/>
    </xf>
    <xf numFmtId="165" fontId="10" fillId="0" borderId="14" xfId="3" applyNumberFormat="1" applyFont="1" applyBorder="1" applyAlignment="1">
      <alignment horizontal="center"/>
    </xf>
    <xf numFmtId="168" fontId="10" fillId="0" borderId="14" xfId="3" applyNumberFormat="1" applyFont="1" applyBorder="1" applyAlignment="1">
      <alignment horizontal="center"/>
    </xf>
    <xf numFmtId="168" fontId="10" fillId="0" borderId="15" xfId="3" applyNumberFormat="1" applyFont="1" applyBorder="1" applyAlignment="1">
      <alignment horizontal="center"/>
    </xf>
    <xf numFmtId="0" fontId="9" fillId="0" borderId="14" xfId="2" applyFont="1" applyBorder="1" applyAlignment="1">
      <alignment vertical="center" wrapText="1"/>
    </xf>
    <xf numFmtId="165" fontId="12" fillId="0" borderId="14" xfId="3" applyNumberFormat="1" applyFont="1" applyBorder="1" applyAlignment="1">
      <alignment horizontal="center" vertical="center"/>
    </xf>
    <xf numFmtId="168" fontId="12" fillId="0" borderId="14" xfId="3" applyNumberFormat="1" applyFont="1" applyBorder="1" applyAlignment="1">
      <alignment horizontal="center" vertical="center"/>
    </xf>
    <xf numFmtId="168" fontId="12" fillId="0" borderId="15" xfId="3" applyNumberFormat="1" applyFont="1" applyBorder="1" applyAlignment="1">
      <alignment horizontal="center" vertical="center"/>
    </xf>
    <xf numFmtId="4" fontId="17" fillId="0" borderId="14" xfId="3" applyNumberFormat="1" applyFont="1" applyBorder="1" applyAlignment="1">
      <alignment horizontal="center" vertical="center"/>
    </xf>
    <xf numFmtId="4" fontId="12" fillId="0" borderId="14" xfId="3" applyNumberFormat="1" applyFont="1" applyBorder="1" applyAlignment="1">
      <alignment horizontal="center" vertical="center"/>
    </xf>
    <xf numFmtId="4" fontId="12" fillId="0" borderId="15" xfId="3" applyNumberFormat="1" applyFont="1" applyBorder="1" applyAlignment="1">
      <alignment horizontal="center" vertical="center"/>
    </xf>
    <xf numFmtId="4" fontId="17" fillId="0" borderId="29" xfId="3" applyNumberFormat="1" applyFont="1" applyBorder="1" applyAlignment="1">
      <alignment horizontal="center" vertical="center"/>
    </xf>
    <xf numFmtId="4" fontId="17" fillId="0" borderId="30" xfId="3" applyNumberFormat="1" applyFont="1" applyBorder="1" applyAlignment="1">
      <alignment horizontal="center" vertical="center"/>
    </xf>
    <xf numFmtId="4" fontId="12" fillId="0" borderId="14" xfId="2" applyNumberFormat="1" applyFont="1" applyBorder="1" applyAlignment="1">
      <alignment horizontal="center" vertical="center"/>
    </xf>
    <xf numFmtId="4" fontId="17" fillId="0" borderId="14" xfId="2" applyNumberFormat="1" applyFont="1" applyBorder="1" applyAlignment="1">
      <alignment horizontal="center" vertical="center"/>
    </xf>
    <xf numFmtId="4" fontId="17" fillId="0" borderId="15" xfId="2" applyNumberFormat="1" applyFont="1" applyBorder="1" applyAlignment="1">
      <alignment horizontal="center" vertical="center"/>
    </xf>
    <xf numFmtId="4" fontId="18" fillId="0" borderId="30" xfId="2" applyNumberFormat="1" applyFont="1" applyBorder="1" applyAlignment="1">
      <alignment horizontal="center" vertical="center"/>
    </xf>
    <xf numFmtId="167" fontId="7" fillId="0" borderId="13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17" fillId="0" borderId="15" xfId="3" applyNumberFormat="1" applyFont="1" applyBorder="1" applyAlignment="1">
      <alignment horizontal="center" vertical="center"/>
    </xf>
    <xf numFmtId="4" fontId="10" fillId="2" borderId="14" xfId="3" applyNumberFormat="1" applyFont="1" applyFill="1" applyBorder="1" applyAlignment="1">
      <alignment horizontal="center" vertical="center"/>
    </xf>
    <xf numFmtId="4" fontId="12" fillId="2" borderId="14" xfId="3" applyNumberFormat="1" applyFont="1" applyFill="1" applyBorder="1" applyAlignment="1">
      <alignment horizontal="center" vertical="center"/>
    </xf>
    <xf numFmtId="0" fontId="21" fillId="0" borderId="0" xfId="4" applyFont="1"/>
    <xf numFmtId="0" fontId="15" fillId="0" borderId="27" xfId="2" applyFont="1" applyBorder="1" applyAlignment="1">
      <alignment horizontal="left" vertical="center" wrapText="1"/>
    </xf>
    <xf numFmtId="0" fontId="15" fillId="0" borderId="28" xfId="2" applyFont="1" applyBorder="1" applyAlignment="1">
      <alignment horizontal="left" vertical="center" wrapText="1"/>
    </xf>
    <xf numFmtId="4" fontId="16" fillId="0" borderId="25" xfId="2" applyNumberFormat="1" applyFont="1" applyBorder="1" applyAlignment="1">
      <alignment horizontal="left" wrapText="1"/>
    </xf>
    <xf numFmtId="4" fontId="16" fillId="0" borderId="26" xfId="2" applyNumberFormat="1" applyFont="1" applyBorder="1" applyAlignment="1">
      <alignment horizontal="left" wrapText="1"/>
    </xf>
    <xf numFmtId="4" fontId="16" fillId="0" borderId="27" xfId="2" applyNumberFormat="1" applyFont="1" applyBorder="1" applyAlignment="1">
      <alignment horizontal="left" wrapText="1"/>
    </xf>
    <xf numFmtId="4" fontId="16" fillId="0" borderId="28" xfId="2" applyNumberFormat="1" applyFont="1" applyBorder="1" applyAlignment="1">
      <alignment horizontal="left" wrapText="1"/>
    </xf>
    <xf numFmtId="165" fontId="7" fillId="0" borderId="31" xfId="2" applyNumberFormat="1" applyFont="1" applyBorder="1"/>
    <xf numFmtId="165" fontId="7" fillId="0" borderId="32" xfId="2" applyNumberFormat="1" applyFont="1" applyBorder="1"/>
    <xf numFmtId="4" fontId="12" fillId="0" borderId="4" xfId="3" applyNumberFormat="1" applyFont="1" applyBorder="1" applyAlignment="1">
      <alignment horizontal="center"/>
    </xf>
    <xf numFmtId="4" fontId="12" fillId="0" borderId="0" xfId="3" applyNumberFormat="1" applyFont="1" applyBorder="1" applyAlignment="1">
      <alignment horizontal="center"/>
    </xf>
    <xf numFmtId="4" fontId="12" fillId="0" borderId="20" xfId="3" applyNumberFormat="1" applyFont="1" applyBorder="1" applyAlignment="1">
      <alignment horizontal="center"/>
    </xf>
    <xf numFmtId="4" fontId="16" fillId="0" borderId="31" xfId="2" applyNumberFormat="1" applyFont="1" applyBorder="1" applyAlignment="1">
      <alignment wrapText="1"/>
    </xf>
    <xf numFmtId="4" fontId="16" fillId="0" borderId="32" xfId="2" applyNumberFormat="1" applyFont="1" applyBorder="1" applyAlignment="1">
      <alignment wrapText="1"/>
    </xf>
    <xf numFmtId="4" fontId="15" fillId="0" borderId="33" xfId="2" applyNumberFormat="1" applyFont="1" applyBorder="1" applyAlignment="1">
      <alignment wrapText="1"/>
    </xf>
    <xf numFmtId="4" fontId="16" fillId="0" borderId="34" xfId="2" applyNumberFormat="1" applyFont="1" applyBorder="1" applyAlignment="1">
      <alignment wrapText="1"/>
    </xf>
    <xf numFmtId="0" fontId="7" fillId="0" borderId="33" xfId="2" quotePrefix="1" applyFont="1" applyBorder="1" applyAlignment="1">
      <alignment horizontal="left" vertical="center" wrapText="1"/>
    </xf>
    <xf numFmtId="0" fontId="7" fillId="0" borderId="34" xfId="2" quotePrefix="1" applyFont="1" applyBorder="1" applyAlignment="1">
      <alignment horizontal="left" vertical="center" wrapText="1"/>
    </xf>
    <xf numFmtId="4" fontId="12" fillId="0" borderId="35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vertical="center" wrapText="1"/>
    </xf>
    <xf numFmtId="4" fontId="12" fillId="0" borderId="36" xfId="0" applyNumberFormat="1" applyFont="1" applyBorder="1" applyAlignment="1">
      <alignment horizontal="center" vertical="center" wrapText="1"/>
    </xf>
    <xf numFmtId="165" fontId="7" fillId="0" borderId="19" xfId="2" quotePrefix="1" applyNumberFormat="1" applyFont="1" applyBorder="1" applyAlignment="1">
      <alignment horizontal="left" vertical="center"/>
    </xf>
    <xf numFmtId="165" fontId="7" fillId="0" borderId="6" xfId="2" quotePrefix="1" applyNumberFormat="1" applyFont="1" applyBorder="1" applyAlignment="1">
      <alignment horizontal="left" vertical="center"/>
    </xf>
    <xf numFmtId="165" fontId="7" fillId="0" borderId="19" xfId="2" applyNumberFormat="1" applyFont="1" applyBorder="1" applyAlignment="1">
      <alignment horizontal="left" vertical="center"/>
    </xf>
    <xf numFmtId="165" fontId="7" fillId="0" borderId="6" xfId="2" applyNumberFormat="1" applyFont="1" applyBorder="1" applyAlignment="1">
      <alignment horizontal="left" vertical="center"/>
    </xf>
    <xf numFmtId="0" fontId="14" fillId="0" borderId="18" xfId="2" applyFont="1" applyBorder="1" applyAlignment="1">
      <alignment vertical="center" wrapText="1"/>
    </xf>
    <xf numFmtId="0" fontId="7" fillId="0" borderId="14" xfId="2" applyFont="1" applyBorder="1" applyAlignment="1">
      <alignment vertical="center" wrapText="1"/>
    </xf>
    <xf numFmtId="4" fontId="15" fillId="0" borderId="23" xfId="2" applyNumberFormat="1" applyFont="1" applyBorder="1" applyAlignment="1">
      <alignment horizontal="left" wrapText="1"/>
    </xf>
    <xf numFmtId="4" fontId="16" fillId="0" borderId="24" xfId="2" applyNumberFormat="1" applyFont="1" applyBorder="1" applyAlignment="1">
      <alignment horizontal="left" wrapText="1"/>
    </xf>
    <xf numFmtId="0" fontId="19" fillId="0" borderId="5" xfId="2" applyFont="1" applyBorder="1" applyAlignment="1">
      <alignment horizontal="center" vertical="center" wrapText="1"/>
    </xf>
    <xf numFmtId="165" fontId="7" fillId="0" borderId="7" xfId="2" applyNumberFormat="1" applyFont="1" applyBorder="1" applyAlignment="1">
      <alignment horizontal="center" vertical="center"/>
    </xf>
    <xf numFmtId="165" fontId="7" fillId="0" borderId="12" xfId="2" applyNumberFormat="1" applyFont="1" applyBorder="1" applyAlignment="1">
      <alignment horizontal="center" vertical="center"/>
    </xf>
    <xf numFmtId="165" fontId="7" fillId="0" borderId="21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wrapText="1"/>
    </xf>
    <xf numFmtId="0" fontId="3" fillId="0" borderId="13" xfId="2" applyFont="1" applyBorder="1" applyAlignment="1">
      <alignment horizontal="center" wrapText="1"/>
    </xf>
    <xf numFmtId="0" fontId="3" fillId="0" borderId="22" xfId="2" applyFont="1" applyBorder="1" applyAlignment="1">
      <alignment horizontal="center" wrapText="1"/>
    </xf>
    <xf numFmtId="166" fontId="12" fillId="0" borderId="9" xfId="1" applyNumberFormat="1" applyFont="1" applyBorder="1" applyAlignment="1">
      <alignment horizontal="center" vertical="center" wrapText="1"/>
    </xf>
    <xf numFmtId="166" fontId="12" fillId="0" borderId="10" xfId="1" applyNumberFormat="1" applyFont="1" applyBorder="1" applyAlignment="1">
      <alignment horizontal="center" vertical="center" wrapText="1"/>
    </xf>
    <xf numFmtId="166" fontId="12" fillId="0" borderId="11" xfId="1" applyNumberFormat="1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wrapText="1"/>
    </xf>
    <xf numFmtId="0" fontId="19" fillId="0" borderId="5" xfId="2" applyFont="1" applyBorder="1" applyAlignment="1">
      <alignment horizontal="center" wrapText="1"/>
    </xf>
    <xf numFmtId="165" fontId="7" fillId="0" borderId="16" xfId="2" applyNumberFormat="1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wrapText="1"/>
    </xf>
    <xf numFmtId="0" fontId="8" fillId="0" borderId="13" xfId="2" applyFont="1" applyBorder="1" applyAlignment="1">
      <alignment horizontal="center" wrapText="1"/>
    </xf>
    <xf numFmtId="0" fontId="8" fillId="0" borderId="17" xfId="2" applyFont="1" applyBorder="1" applyAlignment="1">
      <alignment horizontal="center" wrapText="1"/>
    </xf>
    <xf numFmtId="166" fontId="8" fillId="0" borderId="9" xfId="1" applyNumberFormat="1" applyFont="1" applyBorder="1" applyAlignment="1">
      <alignment horizontal="center" vertical="center" wrapText="1"/>
    </xf>
    <xf numFmtId="166" fontId="8" fillId="0" borderId="10" xfId="1" applyNumberFormat="1" applyFont="1" applyBorder="1" applyAlignment="1">
      <alignment horizontal="center" vertical="center" wrapText="1"/>
    </xf>
    <xf numFmtId="166" fontId="8" fillId="0" borderId="11" xfId="1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13 2" xfId="4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="70" zoomScaleNormal="70" workbookViewId="0">
      <selection activeCell="D50" sqref="D50"/>
    </sheetView>
  </sheetViews>
  <sheetFormatPr defaultRowHeight="15"/>
  <cols>
    <col min="1" max="1" width="10.42578125" customWidth="1"/>
    <col min="2" max="2" width="92.42578125" customWidth="1"/>
    <col min="3" max="3" width="29.42578125" customWidth="1"/>
    <col min="4" max="4" width="27.42578125" customWidth="1"/>
    <col min="5" max="5" width="34" customWidth="1"/>
    <col min="6" max="6" width="33.7109375" customWidth="1"/>
    <col min="7" max="7" width="32.42578125" customWidth="1"/>
  </cols>
  <sheetData>
    <row r="1" spans="1:7" ht="33">
      <c r="A1" s="1"/>
      <c r="B1" s="101" t="s">
        <v>74</v>
      </c>
      <c r="C1" s="101"/>
      <c r="D1" s="101"/>
      <c r="E1" s="101"/>
      <c r="F1" s="101"/>
      <c r="G1" s="2"/>
    </row>
    <row r="2" spans="1:7" ht="45.75" customHeight="1" thickBot="1">
      <c r="A2" s="3"/>
      <c r="B2" s="102" t="s">
        <v>0</v>
      </c>
      <c r="C2" s="102"/>
      <c r="D2" s="102"/>
      <c r="E2" s="102"/>
      <c r="F2" s="4"/>
      <c r="G2" s="5"/>
    </row>
    <row r="3" spans="1:7" ht="25.5">
      <c r="A3" s="89" t="s">
        <v>1</v>
      </c>
      <c r="B3" s="92" t="s">
        <v>2</v>
      </c>
      <c r="C3" s="105" t="s">
        <v>3</v>
      </c>
      <c r="D3" s="105" t="s">
        <v>4</v>
      </c>
      <c r="E3" s="108">
        <v>39204</v>
      </c>
      <c r="F3" s="109"/>
      <c r="G3" s="110"/>
    </row>
    <row r="4" spans="1:7" ht="25.5">
      <c r="A4" s="90"/>
      <c r="B4" s="93"/>
      <c r="C4" s="106"/>
      <c r="D4" s="106"/>
      <c r="E4" s="6">
        <v>6480.6</v>
      </c>
      <c r="F4" s="7">
        <v>25005.4</v>
      </c>
      <c r="G4" s="8">
        <v>7718</v>
      </c>
    </row>
    <row r="5" spans="1:7" ht="36" customHeight="1">
      <c r="A5" s="103"/>
      <c r="B5" s="104"/>
      <c r="C5" s="107"/>
      <c r="D5" s="107"/>
      <c r="E5" s="9" t="s">
        <v>5</v>
      </c>
      <c r="F5" s="10" t="s">
        <v>6</v>
      </c>
      <c r="G5" s="11" t="s">
        <v>7</v>
      </c>
    </row>
    <row r="6" spans="1:7" ht="55.5">
      <c r="A6" s="12">
        <v>1</v>
      </c>
      <c r="B6" s="13" t="s">
        <v>8</v>
      </c>
      <c r="C6" s="57">
        <f>D6*12</f>
        <v>27069577.920000002</v>
      </c>
      <c r="D6" s="14">
        <f>E3*E40</f>
        <v>2255798.16</v>
      </c>
      <c r="E6" s="14">
        <f>E4*G46</f>
        <v>461341.91288888891</v>
      </c>
      <c r="F6" s="14">
        <f>F4*F41</f>
        <v>1438810.716</v>
      </c>
      <c r="G6" s="15">
        <f>G4*G42</f>
        <v>444093.72</v>
      </c>
    </row>
    <row r="7" spans="1:7" ht="55.5">
      <c r="A7" s="12">
        <v>2</v>
      </c>
      <c r="B7" s="13" t="s">
        <v>9</v>
      </c>
      <c r="C7" s="14">
        <f>D7*12</f>
        <v>2580000</v>
      </c>
      <c r="D7" s="14">
        <v>215000</v>
      </c>
      <c r="E7" s="14" t="s">
        <v>10</v>
      </c>
      <c r="F7" s="14"/>
      <c r="G7" s="15"/>
    </row>
    <row r="8" spans="1:7" ht="45" customHeight="1" thickBot="1">
      <c r="A8" s="16"/>
      <c r="B8" s="88" t="s">
        <v>11</v>
      </c>
      <c r="C8" s="88"/>
      <c r="D8" s="88"/>
      <c r="E8" s="88"/>
      <c r="F8" s="17"/>
      <c r="G8" s="18"/>
    </row>
    <row r="9" spans="1:7" ht="25.5" customHeight="1">
      <c r="A9" s="89" t="s">
        <v>1</v>
      </c>
      <c r="B9" s="92" t="s">
        <v>12</v>
      </c>
      <c r="C9" s="92" t="s">
        <v>13</v>
      </c>
      <c r="D9" s="95" t="s">
        <v>14</v>
      </c>
      <c r="E9" s="98">
        <v>39204</v>
      </c>
      <c r="F9" s="99"/>
      <c r="G9" s="100"/>
    </row>
    <row r="10" spans="1:7" ht="25.5">
      <c r="A10" s="90"/>
      <c r="B10" s="93"/>
      <c r="C10" s="93"/>
      <c r="D10" s="96"/>
      <c r="E10" s="6">
        <v>6480.6</v>
      </c>
      <c r="F10" s="7">
        <v>25005.4</v>
      </c>
      <c r="G10" s="19">
        <v>7718</v>
      </c>
    </row>
    <row r="11" spans="1:7" ht="60" customHeight="1" thickBot="1">
      <c r="A11" s="91"/>
      <c r="B11" s="94"/>
      <c r="C11" s="94"/>
      <c r="D11" s="97"/>
      <c r="E11" s="20" t="s">
        <v>5</v>
      </c>
      <c r="F11" s="21" t="s">
        <v>6</v>
      </c>
      <c r="G11" s="22" t="s">
        <v>7</v>
      </c>
    </row>
    <row r="12" spans="1:7" s="55" customFormat="1" ht="69" customHeight="1">
      <c r="A12" s="75" t="s">
        <v>15</v>
      </c>
      <c r="B12" s="76"/>
      <c r="C12" s="53">
        <f>C13+C14+C15+C16+C17+C18+C19+C20+C21+C22+C23+C24+C25+C26+C27</f>
        <v>15225493</v>
      </c>
      <c r="D12" s="54">
        <f t="shared" ref="D12:D44" si="0">C12/12</f>
        <v>1268791.0833333333</v>
      </c>
      <c r="E12" s="77" t="s">
        <v>10</v>
      </c>
      <c r="F12" s="78"/>
      <c r="G12" s="79"/>
    </row>
    <row r="13" spans="1:7" ht="27.75">
      <c r="A13" s="23" t="s">
        <v>16</v>
      </c>
      <c r="B13" s="24" t="s">
        <v>17</v>
      </c>
      <c r="C13" s="14">
        <f>2760000</f>
        <v>2760000</v>
      </c>
      <c r="D13" s="14">
        <f t="shared" si="0"/>
        <v>230000</v>
      </c>
      <c r="E13" s="25">
        <f>D13/E9*E10</f>
        <v>38020.048974594429</v>
      </c>
      <c r="F13" s="25">
        <f>D13/E9*F10</f>
        <v>146700.38771553925</v>
      </c>
      <c r="G13" s="26">
        <f>D13/E9*G10</f>
        <v>45279.563309866338</v>
      </c>
    </row>
    <row r="14" spans="1:7" ht="27.75">
      <c r="A14" s="23" t="s">
        <v>18</v>
      </c>
      <c r="B14" s="24" t="s">
        <v>19</v>
      </c>
      <c r="C14" s="14">
        <f>(C13+C27)*30.2%</f>
        <v>1083576</v>
      </c>
      <c r="D14" s="14">
        <f t="shared" si="0"/>
        <v>90298</v>
      </c>
      <c r="E14" s="25">
        <f>D14/E9*E10</f>
        <v>14926.671227425772</v>
      </c>
      <c r="F14" s="25">
        <f>D14/E9*F10</f>
        <v>57594.572217120702</v>
      </c>
      <c r="G14" s="26">
        <f>D14/E9*G10</f>
        <v>17776.756555453525</v>
      </c>
    </row>
    <row r="15" spans="1:7" ht="27.75">
      <c r="A15" s="23" t="s">
        <v>20</v>
      </c>
      <c r="B15" s="24" t="s">
        <v>21</v>
      </c>
      <c r="C15" s="14">
        <v>209065</v>
      </c>
      <c r="D15" s="14">
        <f t="shared" si="0"/>
        <v>17422.083333333332</v>
      </c>
      <c r="E15" s="25">
        <f>D15/E9*E10</f>
        <v>2879.9498329252115</v>
      </c>
      <c r="F15" s="25">
        <f>D15/E9*F10</f>
        <v>11112.288607880148</v>
      </c>
      <c r="G15" s="26">
        <f>D15/E9*G10</f>
        <v>3429.8448925279731</v>
      </c>
    </row>
    <row r="16" spans="1:7" ht="111">
      <c r="A16" s="23" t="s">
        <v>22</v>
      </c>
      <c r="B16" s="27" t="s">
        <v>23</v>
      </c>
      <c r="C16" s="14">
        <v>1813269</v>
      </c>
      <c r="D16" s="14">
        <f t="shared" si="0"/>
        <v>151105.75</v>
      </c>
      <c r="E16" s="25">
        <f>D16/E9*E10</f>
        <v>24978.469631925316</v>
      </c>
      <c r="F16" s="25">
        <f>D16/E9*F10</f>
        <v>96379.443961075405</v>
      </c>
      <c r="G16" s="26">
        <f>D16/E9*G10</f>
        <v>29747.836406999286</v>
      </c>
    </row>
    <row r="17" spans="1:7" ht="83.25">
      <c r="A17" s="23" t="s">
        <v>24</v>
      </c>
      <c r="B17" s="13" t="s">
        <v>25</v>
      </c>
      <c r="C17" s="14">
        <v>454783</v>
      </c>
      <c r="D17" s="14">
        <f t="shared" si="0"/>
        <v>37898.583333333336</v>
      </c>
      <c r="E17" s="25">
        <f>D17/E9*E10</f>
        <v>6264.8086713090506</v>
      </c>
      <c r="F17" s="25">
        <f>D17/E9*F10</f>
        <v>24172.768995085538</v>
      </c>
      <c r="G17" s="26">
        <f>D17/E9*G10</f>
        <v>7461.0056669387486</v>
      </c>
    </row>
    <row r="18" spans="1:7" ht="55.5">
      <c r="A18" s="23" t="s">
        <v>26</v>
      </c>
      <c r="B18" s="13" t="s">
        <v>27</v>
      </c>
      <c r="C18" s="14">
        <v>231200</v>
      </c>
      <c r="D18" s="14">
        <f t="shared" si="0"/>
        <v>19266.666666666668</v>
      </c>
      <c r="E18" s="25">
        <f>D18/E9*E10</f>
        <v>3184.8678706254468</v>
      </c>
      <c r="F18" s="25">
        <f>D18/E9*F10</f>
        <v>12288.815086895896</v>
      </c>
      <c r="G18" s="26">
        <f>D18/E9*G10</f>
        <v>3792.9837091453255</v>
      </c>
    </row>
    <row r="19" spans="1:7" ht="27.75">
      <c r="A19" s="23" t="s">
        <v>28</v>
      </c>
      <c r="B19" s="13" t="s">
        <v>29</v>
      </c>
      <c r="C19" s="14">
        <v>350000</v>
      </c>
      <c r="D19" s="14">
        <f t="shared" si="0"/>
        <v>29166.666666666668</v>
      </c>
      <c r="E19" s="25">
        <f>D19/E9*E10</f>
        <v>4821.3830221405979</v>
      </c>
      <c r="F19" s="25">
        <f>D19/E9*F10</f>
        <v>18603.310036390845</v>
      </c>
      <c r="G19" s="26">
        <f>D19/E9*G10</f>
        <v>5741.9736081352248</v>
      </c>
    </row>
    <row r="20" spans="1:7" ht="83.25">
      <c r="A20" s="23" t="s">
        <v>30</v>
      </c>
      <c r="B20" s="13" t="s">
        <v>31</v>
      </c>
      <c r="C20" s="14">
        <v>1428100</v>
      </c>
      <c r="D20" s="14">
        <f t="shared" si="0"/>
        <v>119008.33333333333</v>
      </c>
      <c r="E20" s="25">
        <f>D20/E9*E10</f>
        <v>19672.620268339968</v>
      </c>
      <c r="F20" s="25">
        <f>D20/E9*F10</f>
        <v>75906.820179913615</v>
      </c>
      <c r="G20" s="26">
        <f>D20/E9*G10</f>
        <v>23428.892885079753</v>
      </c>
    </row>
    <row r="21" spans="1:7" ht="27.75">
      <c r="A21" s="23" t="s">
        <v>32</v>
      </c>
      <c r="B21" s="13" t="s">
        <v>33</v>
      </c>
      <c r="C21" s="14">
        <v>1269600</v>
      </c>
      <c r="D21" s="14">
        <f t="shared" si="0"/>
        <v>105800</v>
      </c>
      <c r="E21" s="25">
        <f>D21/E9*E10</f>
        <v>17489.222528313439</v>
      </c>
      <c r="F21" s="25">
        <f>D21/E9*F10</f>
        <v>67482.178349148046</v>
      </c>
      <c r="G21" s="26">
        <f>D21/E9*G10</f>
        <v>20828.599122538515</v>
      </c>
    </row>
    <row r="22" spans="1:7" ht="55.5">
      <c r="A22" s="23" t="s">
        <v>34</v>
      </c>
      <c r="B22" s="27" t="s">
        <v>35</v>
      </c>
      <c r="C22" s="14">
        <v>125000</v>
      </c>
      <c r="D22" s="14">
        <f t="shared" si="0"/>
        <v>10416.666666666666</v>
      </c>
      <c r="E22" s="25">
        <f>D22/E9*E10</f>
        <v>1721.9225079073565</v>
      </c>
      <c r="F22" s="25">
        <f>D22/E9*F10</f>
        <v>6644.0392987110154</v>
      </c>
      <c r="G22" s="26">
        <f>D22/E9*G10</f>
        <v>2050.7048600482944</v>
      </c>
    </row>
    <row r="23" spans="1:7" ht="55.5">
      <c r="A23" s="23" t="s">
        <v>36</v>
      </c>
      <c r="B23" s="13" t="s">
        <v>37</v>
      </c>
      <c r="C23" s="14">
        <v>3880000</v>
      </c>
      <c r="D23" s="14">
        <f t="shared" si="0"/>
        <v>323333.33333333331</v>
      </c>
      <c r="E23" s="25">
        <f>D23/E9*E10</f>
        <v>53448.474645444345</v>
      </c>
      <c r="F23" s="25">
        <f>D23/E9*F10</f>
        <v>206230.97983198994</v>
      </c>
      <c r="G23" s="26">
        <f>D23/E9*G10</f>
        <v>63653.878855899056</v>
      </c>
    </row>
    <row r="24" spans="1:7" ht="27.75">
      <c r="A24" s="23" t="s">
        <v>38</v>
      </c>
      <c r="B24" s="13" t="s">
        <v>39</v>
      </c>
      <c r="C24" s="14">
        <v>28900</v>
      </c>
      <c r="D24" s="14">
        <f t="shared" si="0"/>
        <v>2408.3333333333335</v>
      </c>
      <c r="E24" s="25">
        <f>D24/E9*E10</f>
        <v>398.10848382818085</v>
      </c>
      <c r="F24" s="25">
        <f>D24/E9*F10</f>
        <v>1536.1018858619871</v>
      </c>
      <c r="G24" s="26">
        <f>D24/E9*G10</f>
        <v>474.12296364316569</v>
      </c>
    </row>
    <row r="25" spans="1:7" ht="55.5">
      <c r="A25" s="23" t="s">
        <v>40</v>
      </c>
      <c r="B25" s="13" t="s">
        <v>41</v>
      </c>
      <c r="C25" s="14">
        <v>564000</v>
      </c>
      <c r="D25" s="14">
        <f t="shared" si="0"/>
        <v>47000</v>
      </c>
      <c r="E25" s="25">
        <f>D25/E9*E10</f>
        <v>7769.3143556779924</v>
      </c>
      <c r="F25" s="25">
        <f>D25/E3*F4</f>
        <v>29977.905315784104</v>
      </c>
      <c r="G25" s="26">
        <f>D25/E3*G4</f>
        <v>9252.7803285379032</v>
      </c>
    </row>
    <row r="26" spans="1:7" ht="27.75">
      <c r="A26" s="23" t="s">
        <v>42</v>
      </c>
      <c r="B26" s="13" t="s">
        <v>43</v>
      </c>
      <c r="C26" s="14">
        <v>200000</v>
      </c>
      <c r="D26" s="14">
        <f t="shared" si="0"/>
        <v>16666.666666666668</v>
      </c>
      <c r="E26" s="25">
        <f>D26/E3*E4</f>
        <v>2755.0760126517707</v>
      </c>
      <c r="F26" s="25">
        <f>D26/E3*F4</f>
        <v>10630.462877937627</v>
      </c>
      <c r="G26" s="26">
        <f>D26/E3*G4</f>
        <v>3281.1277760772714</v>
      </c>
    </row>
    <row r="27" spans="1:7" ht="55.5">
      <c r="A27" s="23" t="s">
        <v>44</v>
      </c>
      <c r="B27" s="13" t="s">
        <v>45</v>
      </c>
      <c r="C27" s="14">
        <v>828000</v>
      </c>
      <c r="D27" s="14">
        <f t="shared" si="0"/>
        <v>69000</v>
      </c>
      <c r="E27" s="25">
        <f>D27/E3*E4</f>
        <v>11406.01469237833</v>
      </c>
      <c r="F27" s="25">
        <f>D27/E9*F10</f>
        <v>44010.116314661776</v>
      </c>
      <c r="G27" s="26">
        <f>D27/E9*G10</f>
        <v>13583.868992959902</v>
      </c>
    </row>
    <row r="28" spans="1:7" ht="50.25" customHeight="1">
      <c r="A28" s="80" t="s">
        <v>46</v>
      </c>
      <c r="B28" s="81"/>
      <c r="C28" s="28">
        <f>C29+C30+C31+C32+C33+C34+C35</f>
        <v>8784084.0800000001</v>
      </c>
      <c r="D28" s="28">
        <f t="shared" si="0"/>
        <v>732007.00666666671</v>
      </c>
      <c r="E28" s="29"/>
      <c r="F28" s="30"/>
      <c r="G28" s="31"/>
    </row>
    <row r="29" spans="1:7" ht="27.75">
      <c r="A29" s="23" t="s">
        <v>47</v>
      </c>
      <c r="B29" s="27" t="s">
        <v>48</v>
      </c>
      <c r="C29" s="14">
        <v>4408040</v>
      </c>
      <c r="D29" s="14">
        <f t="shared" si="0"/>
        <v>367336.66666666669</v>
      </c>
      <c r="E29" s="25">
        <f>D29/E9*E10</f>
        <v>60722.426334047559</v>
      </c>
      <c r="F29" s="25">
        <f>D29/E9*F10</f>
        <v>234297.52792232088</v>
      </c>
      <c r="G29" s="26">
        <f>D29/E9*G10</f>
        <v>72316.712410298278</v>
      </c>
    </row>
    <row r="30" spans="1:7" ht="27.75">
      <c r="A30" s="23" t="s">
        <v>49</v>
      </c>
      <c r="B30" s="27" t="s">
        <v>50</v>
      </c>
      <c r="C30" s="14">
        <f>(C29+C31+C35)*30.2%</f>
        <v>1998044.0799999998</v>
      </c>
      <c r="D30" s="14">
        <f t="shared" si="0"/>
        <v>166503.67333333331</v>
      </c>
      <c r="E30" s="25">
        <f>D30/E9*E10</f>
        <v>27523.816585144374</v>
      </c>
      <c r="F30" s="25">
        <f>D30/E9*F10</f>
        <v>106200.66710461518</v>
      </c>
      <c r="G30" s="26">
        <f>D30/E9*G10</f>
        <v>32779.189643573787</v>
      </c>
    </row>
    <row r="31" spans="1:7" ht="27.75">
      <c r="A31" s="23" t="s">
        <v>51</v>
      </c>
      <c r="B31" s="27" t="s">
        <v>52</v>
      </c>
      <c r="C31" s="14">
        <f>1380000</f>
        <v>1380000</v>
      </c>
      <c r="D31" s="14">
        <f t="shared" si="0"/>
        <v>115000</v>
      </c>
      <c r="E31" s="25">
        <f>D31/E9*E10</f>
        <v>19010.024487297214</v>
      </c>
      <c r="F31" s="25">
        <f>D31/E9*F10</f>
        <v>73350.193857769627</v>
      </c>
      <c r="G31" s="26">
        <f>D31/E9*G10</f>
        <v>22639.781654933169</v>
      </c>
    </row>
    <row r="32" spans="1:7" ht="27.75">
      <c r="A32" s="23" t="s">
        <v>53</v>
      </c>
      <c r="B32" s="27" t="s">
        <v>54</v>
      </c>
      <c r="C32" s="14">
        <v>30000</v>
      </c>
      <c r="D32" s="14">
        <f t="shared" si="0"/>
        <v>2500</v>
      </c>
      <c r="E32" s="25">
        <f>D32/E9*E10</f>
        <v>413.26140189776555</v>
      </c>
      <c r="F32" s="25">
        <f>D32/E9*F10</f>
        <v>1594.5694316906438</v>
      </c>
      <c r="G32" s="26">
        <f>D32/E9*G10</f>
        <v>492.16916641159065</v>
      </c>
    </row>
    <row r="33" spans="1:7" ht="55.5">
      <c r="A33" s="23" t="s">
        <v>55</v>
      </c>
      <c r="B33" s="32" t="s">
        <v>56</v>
      </c>
      <c r="C33" s="14">
        <v>80000</v>
      </c>
      <c r="D33" s="14">
        <f t="shared" si="0"/>
        <v>6666.666666666667</v>
      </c>
      <c r="E33" s="25">
        <f>D33/E9*E10</f>
        <v>1102.0304050607083</v>
      </c>
      <c r="F33" s="25">
        <f>D33/E9*F10</f>
        <v>4252.185151175051</v>
      </c>
      <c r="G33" s="26">
        <f>D33/E9*G10</f>
        <v>1312.4511104309086</v>
      </c>
    </row>
    <row r="34" spans="1:7" ht="55.5">
      <c r="A34" s="23" t="s">
        <v>57</v>
      </c>
      <c r="B34" s="27" t="s">
        <v>58</v>
      </c>
      <c r="C34" s="14">
        <v>60000</v>
      </c>
      <c r="D34" s="14">
        <f t="shared" si="0"/>
        <v>5000</v>
      </c>
      <c r="E34" s="25">
        <f>D34/E9*E10</f>
        <v>826.5228037955311</v>
      </c>
      <c r="F34" s="25">
        <f>D34/E9*F10</f>
        <v>3189.1388633812876</v>
      </c>
      <c r="G34" s="26">
        <f>D34/E9*G10</f>
        <v>984.3383328231813</v>
      </c>
    </row>
    <row r="35" spans="1:7" ht="27.75">
      <c r="A35" s="23" t="s">
        <v>59</v>
      </c>
      <c r="B35" s="27" t="s">
        <v>60</v>
      </c>
      <c r="C35" s="14">
        <v>828000</v>
      </c>
      <c r="D35" s="14">
        <f t="shared" si="0"/>
        <v>69000</v>
      </c>
      <c r="E35" s="25">
        <f>D35/E9*E10</f>
        <v>11406.01469237833</v>
      </c>
      <c r="F35" s="25">
        <f>D35/E9*F10</f>
        <v>44010.116314661776</v>
      </c>
      <c r="G35" s="26">
        <f>D35/E9*G10</f>
        <v>13583.868992959902</v>
      </c>
    </row>
    <row r="36" spans="1:7" ht="50.25" customHeight="1">
      <c r="A36" s="82" t="s">
        <v>61</v>
      </c>
      <c r="B36" s="83"/>
      <c r="C36" s="28">
        <f>C37+C38</f>
        <v>3060000</v>
      </c>
      <c r="D36" s="28">
        <f t="shared" si="0"/>
        <v>255000</v>
      </c>
      <c r="E36" s="33"/>
      <c r="F36" s="33"/>
      <c r="G36" s="34"/>
    </row>
    <row r="37" spans="1:7" ht="27.75">
      <c r="A37" s="23" t="s">
        <v>62</v>
      </c>
      <c r="B37" s="35" t="s">
        <v>63</v>
      </c>
      <c r="C37" s="36">
        <v>2760000</v>
      </c>
      <c r="D37" s="37">
        <v>230000</v>
      </c>
      <c r="E37" s="38">
        <f>D37/E9*E10</f>
        <v>38020.048974594429</v>
      </c>
      <c r="F37" s="38">
        <f>D37/E9*F10</f>
        <v>146700.38771553925</v>
      </c>
      <c r="G37" s="39">
        <f>D37/E9*G10</f>
        <v>45279.563309866338</v>
      </c>
    </row>
    <row r="38" spans="1:7" ht="27.75">
      <c r="A38" s="23" t="s">
        <v>64</v>
      </c>
      <c r="B38" s="40" t="s">
        <v>65</v>
      </c>
      <c r="C38" s="36">
        <v>300000</v>
      </c>
      <c r="D38" s="37">
        <f t="shared" si="0"/>
        <v>25000</v>
      </c>
      <c r="E38" s="38">
        <f>D38/E9*E10</f>
        <v>4132.6140189776561</v>
      </c>
      <c r="F38" s="38">
        <f>D38/E9*F10</f>
        <v>15945.69431690644</v>
      </c>
      <c r="G38" s="39">
        <f>D38/E9*G10</f>
        <v>4921.6916641159069</v>
      </c>
    </row>
    <row r="39" spans="1:7" ht="87.75" customHeight="1">
      <c r="A39" s="84" t="s">
        <v>66</v>
      </c>
      <c r="B39" s="85"/>
      <c r="C39" s="58">
        <f>C36+C28+C12</f>
        <v>27069577.079999998</v>
      </c>
      <c r="D39" s="41">
        <f t="shared" si="0"/>
        <v>2255798.09</v>
      </c>
      <c r="E39" s="42">
        <f>D39/E9*E10</f>
        <v>372893.71242868074</v>
      </c>
      <c r="F39" s="42">
        <f>D39/E9*F10</f>
        <v>1438810.6713520559</v>
      </c>
      <c r="G39" s="43">
        <f>D39/E9*G10</f>
        <v>444093.70621926332</v>
      </c>
    </row>
    <row r="40" spans="1:7" ht="27">
      <c r="A40" s="86" t="s">
        <v>67</v>
      </c>
      <c r="B40" s="87"/>
      <c r="C40" s="87"/>
      <c r="D40" s="87"/>
      <c r="E40" s="44">
        <v>57.54</v>
      </c>
      <c r="F40" s="45"/>
      <c r="G40" s="46"/>
    </row>
    <row r="41" spans="1:7" ht="27">
      <c r="A41" s="62" t="s">
        <v>68</v>
      </c>
      <c r="B41" s="63"/>
      <c r="C41" s="63"/>
      <c r="D41" s="63"/>
      <c r="E41" s="45"/>
      <c r="F41" s="44">
        <v>57.54</v>
      </c>
      <c r="G41" s="46"/>
    </row>
    <row r="42" spans="1:7" ht="27.75" thickBot="1">
      <c r="A42" s="64" t="s">
        <v>69</v>
      </c>
      <c r="B42" s="65"/>
      <c r="C42" s="65"/>
      <c r="D42" s="65"/>
      <c r="E42" s="47"/>
      <c r="F42" s="47"/>
      <c r="G42" s="48">
        <v>57.54</v>
      </c>
    </row>
    <row r="43" spans="1:7" ht="45.75" customHeight="1" thickBot="1">
      <c r="A43" s="66" t="s">
        <v>70</v>
      </c>
      <c r="B43" s="67"/>
      <c r="C43" s="68"/>
      <c r="D43" s="69"/>
      <c r="E43" s="69"/>
      <c r="F43" s="69"/>
      <c r="G43" s="70"/>
    </row>
    <row r="44" spans="1:7" ht="36" customHeight="1" thickBot="1">
      <c r="A44" s="71" t="s">
        <v>71</v>
      </c>
      <c r="B44" s="72"/>
      <c r="C44" s="49">
        <f>E9*G44*12</f>
        <v>1411344</v>
      </c>
      <c r="D44" s="49">
        <f t="shared" si="0"/>
        <v>117612</v>
      </c>
      <c r="E44" s="50">
        <v>3</v>
      </c>
      <c r="F44" s="50">
        <v>3</v>
      </c>
      <c r="G44" s="51">
        <v>3</v>
      </c>
    </row>
    <row r="45" spans="1:7" ht="60" customHeight="1">
      <c r="A45" s="73" t="s">
        <v>72</v>
      </c>
      <c r="B45" s="74"/>
      <c r="C45" s="49">
        <v>5009400</v>
      </c>
      <c r="D45" s="49">
        <v>417450</v>
      </c>
      <c r="E45" s="44">
        <f>D45/E9</f>
        <v>10.648148148148149</v>
      </c>
      <c r="F45" s="44">
        <f>D45/E9</f>
        <v>10.648148148148149</v>
      </c>
      <c r="G45" s="56">
        <f>D45/E9</f>
        <v>10.648148148148149</v>
      </c>
    </row>
    <row r="46" spans="1:7" ht="50.25" customHeight="1" thickBot="1">
      <c r="A46" s="60" t="s">
        <v>73</v>
      </c>
      <c r="B46" s="61"/>
      <c r="C46" s="61"/>
      <c r="D46" s="61"/>
      <c r="E46" s="61"/>
      <c r="F46" s="61"/>
      <c r="G46" s="52">
        <f>G42+G44+G45</f>
        <v>71.188148148148144</v>
      </c>
    </row>
    <row r="48" spans="1:7" ht="24.75">
      <c r="B48" s="59" t="s">
        <v>75</v>
      </c>
    </row>
    <row r="49" spans="2:2" ht="24.75">
      <c r="B49" s="59" t="s">
        <v>76</v>
      </c>
    </row>
    <row r="50" spans="2:2" ht="24.75">
      <c r="B50" s="59"/>
    </row>
    <row r="51" spans="2:2" ht="24.75">
      <c r="B51" s="59" t="s">
        <v>77</v>
      </c>
    </row>
    <row r="52" spans="2:2" ht="24.75">
      <c r="B52" s="59"/>
    </row>
    <row r="53" spans="2:2" ht="24.75">
      <c r="B53" s="59" t="s">
        <v>78</v>
      </c>
    </row>
  </sheetData>
  <mergeCells count="26">
    <mergeCell ref="B1:F1"/>
    <mergeCell ref="B2:E2"/>
    <mergeCell ref="A3:A5"/>
    <mergeCell ref="B3:B5"/>
    <mergeCell ref="C3:C5"/>
    <mergeCell ref="D3:D5"/>
    <mergeCell ref="E3:G3"/>
    <mergeCell ref="A40:D40"/>
    <mergeCell ref="B8:E8"/>
    <mergeCell ref="A9:A11"/>
    <mergeCell ref="B9:B11"/>
    <mergeCell ref="C9:C11"/>
    <mergeCell ref="D9:D11"/>
    <mergeCell ref="E9:G9"/>
    <mergeCell ref="A12:B12"/>
    <mergeCell ref="E12:G12"/>
    <mergeCell ref="A28:B28"/>
    <mergeCell ref="A36:B36"/>
    <mergeCell ref="A39:B39"/>
    <mergeCell ref="A46:F46"/>
    <mergeCell ref="A41:D41"/>
    <mergeCell ref="A42:D42"/>
    <mergeCell ref="A43:B43"/>
    <mergeCell ref="C43:G43"/>
    <mergeCell ref="A44:B44"/>
    <mergeCell ref="A45:B45"/>
  </mergeCells>
  <pageMargins left="0.7" right="0.7" top="0.75" bottom="0.75" header="0.3" footer="0.3"/>
  <pageSetup paperSize="9" scale="3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ЮРИЙ АНАТОЛЬЕВИЧ</cp:lastModifiedBy>
  <cp:lastPrinted>2023-04-04T10:29:31Z</cp:lastPrinted>
  <dcterms:created xsi:type="dcterms:W3CDTF">2023-04-04T10:15:31Z</dcterms:created>
  <dcterms:modified xsi:type="dcterms:W3CDTF">2023-04-05T10:07:21Z</dcterms:modified>
</cp:coreProperties>
</file>